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5" i="2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5"/>
  <c r="E6"/>
  <c r="E18"/>
  <c r="E23"/>
  <c r="E21"/>
  <c r="E19"/>
  <c r="E12"/>
  <c r="E22"/>
  <c r="E17"/>
  <c r="E16"/>
  <c r="E5"/>
  <c r="E9"/>
  <c r="E24"/>
  <c r="E11"/>
  <c r="E15"/>
  <c r="E14"/>
  <c r="E7"/>
  <c r="E8"/>
  <c r="E13"/>
  <c r="I18" i="3"/>
  <c r="I6"/>
  <c r="I7"/>
  <c r="I8"/>
  <c r="I9"/>
  <c r="I10"/>
  <c r="I11"/>
  <c r="I12"/>
  <c r="I13"/>
  <c r="I14"/>
  <c r="I15"/>
  <c r="I16"/>
  <c r="H5"/>
  <c r="I5"/>
  <c r="E18"/>
  <c r="H18"/>
  <c r="H6"/>
  <c r="H7"/>
  <c r="H8"/>
  <c r="H9"/>
  <c r="H10"/>
  <c r="H11"/>
  <c r="H12"/>
  <c r="H13"/>
  <c r="H14"/>
  <c r="H15"/>
  <c r="H16"/>
  <c r="G25" i="2"/>
  <c r="G27" s="1"/>
  <c r="F25"/>
  <c r="F26" i="1"/>
  <c r="F24"/>
  <c r="E24"/>
</calcChain>
</file>

<file path=xl/sharedStrings.xml><?xml version="1.0" encoding="utf-8"?>
<sst xmlns="http://schemas.openxmlformats.org/spreadsheetml/2006/main" count="122" uniqueCount="72">
  <si>
    <t>№ п\п</t>
  </si>
  <si>
    <t>тип леса</t>
  </si>
  <si>
    <t>площадь, га</t>
  </si>
  <si>
    <t>БАГ</t>
  </si>
  <si>
    <t>багульниковый</t>
  </si>
  <si>
    <t>БОЛ-П</t>
  </si>
  <si>
    <t>болотно-папоротниковый</t>
  </si>
  <si>
    <t>кол-во уч-ков</t>
  </si>
  <si>
    <t>БР</t>
  </si>
  <si>
    <t>брусничный</t>
  </si>
  <si>
    <t>ВЕР</t>
  </si>
  <si>
    <t>вересковый</t>
  </si>
  <si>
    <t>ДМ</t>
  </si>
  <si>
    <t>долгомошный</t>
  </si>
  <si>
    <t>ЗМ</t>
  </si>
  <si>
    <t>зеленомошный</t>
  </si>
  <si>
    <t>КИС</t>
  </si>
  <si>
    <t>кисличный</t>
  </si>
  <si>
    <t>КР</t>
  </si>
  <si>
    <t>крапивный</t>
  </si>
  <si>
    <t>ЛШ</t>
  </si>
  <si>
    <t>лишайниковый</t>
  </si>
  <si>
    <t xml:space="preserve">МШ </t>
  </si>
  <si>
    <t>мшистый</t>
  </si>
  <si>
    <t>ОР</t>
  </si>
  <si>
    <t>орляковый</t>
  </si>
  <si>
    <t>ОС</t>
  </si>
  <si>
    <t>осоковый</t>
  </si>
  <si>
    <t>ОС-СФ</t>
  </si>
  <si>
    <t>осоково-сфагновый</t>
  </si>
  <si>
    <t>ОС-ТР</t>
  </si>
  <si>
    <t>осоково-травяной</t>
  </si>
  <si>
    <t>ПАП</t>
  </si>
  <si>
    <t>папоротниковый</t>
  </si>
  <si>
    <t>ПР-ПМ</t>
  </si>
  <si>
    <t>ПР-ТР</t>
  </si>
  <si>
    <t>приручейно-травяной</t>
  </si>
  <si>
    <t>СН</t>
  </si>
  <si>
    <t>снытьевый</t>
  </si>
  <si>
    <t>ТАВ</t>
  </si>
  <si>
    <t>таволговый</t>
  </si>
  <si>
    <t>ЧЕР</t>
  </si>
  <si>
    <t>черничный</t>
  </si>
  <si>
    <t>всего:</t>
  </si>
  <si>
    <t>Сводная ведомость участков ЛВПЦ по типам леса, выделенных в ГЛХУ "Телеханский лесхоз"</t>
  </si>
  <si>
    <t>приручейно-пойменный</t>
  </si>
  <si>
    <t>% ЛВПЦ от покр.лесом площади</t>
  </si>
  <si>
    <t>покрытая лесом площадь, всего</t>
  </si>
  <si>
    <t>всего по лесхозу, га</t>
  </si>
  <si>
    <t>вылелено ЛВПЦ</t>
  </si>
  <si>
    <t>% от общей площади</t>
  </si>
  <si>
    <t>№ п/п</t>
  </si>
  <si>
    <t>наименование лесничества</t>
  </si>
  <si>
    <t>выделено ЛВПЦ</t>
  </si>
  <si>
    <t>кол-во участков</t>
  </si>
  <si>
    <t>Бобриковское</t>
  </si>
  <si>
    <t>Вульковское</t>
  </si>
  <si>
    <t>Доброславское</t>
  </si>
  <si>
    <t>Калининское</t>
  </si>
  <si>
    <t>Клетнянское</t>
  </si>
  <si>
    <t>Крайское</t>
  </si>
  <si>
    <t>Логишинское</t>
  </si>
  <si>
    <t>М-Дубравское</t>
  </si>
  <si>
    <t>М-Плотницкое</t>
  </si>
  <si>
    <t>Новинское</t>
  </si>
  <si>
    <t>Поречское</t>
  </si>
  <si>
    <t>Руднянское</t>
  </si>
  <si>
    <t>всего по лесхозу:</t>
  </si>
  <si>
    <t>Сводная ведомость ЛВПЦ по Телеханскому лесхозу</t>
  </si>
  <si>
    <t>общая площадь лесниче-ства, га</t>
  </si>
  <si>
    <t>покрытая лесом площадь лесничества, га</t>
  </si>
  <si>
    <t>% от покрытой лесом площади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</si>
</sst>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Fill="1" applyBorder="1" applyAlignment="1"/>
    <xf numFmtId="164" fontId="1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31"/>
  <sheetViews>
    <sheetView workbookViewId="0">
      <selection activeCell="E30" sqref="E30"/>
    </sheetView>
  </sheetViews>
  <sheetFormatPr defaultRowHeight="15.75"/>
  <cols>
    <col min="2" max="2" width="5.85546875" style="7" customWidth="1"/>
    <col min="3" max="3" width="7" style="8" customWidth="1"/>
    <col min="4" max="4" width="26" style="8" customWidth="1"/>
    <col min="5" max="5" width="7" style="7" customWidth="1"/>
    <col min="6" max="6" width="10.5703125" style="8" customWidth="1"/>
  </cols>
  <sheetData>
    <row r="1" spans="2:6" ht="31.5" customHeight="1">
      <c r="B1" s="25" t="s">
        <v>44</v>
      </c>
      <c r="C1" s="25"/>
      <c r="D1" s="25"/>
      <c r="E1" s="25"/>
      <c r="F1" s="25"/>
    </row>
    <row r="2" spans="2:6" ht="16.5" customHeight="1">
      <c r="B2" s="11"/>
      <c r="C2" s="11"/>
      <c r="D2" s="11"/>
      <c r="E2" s="11"/>
      <c r="F2" s="11"/>
    </row>
    <row r="3" spans="2:6" ht="47.25">
      <c r="B3" s="1" t="s">
        <v>0</v>
      </c>
      <c r="C3" s="24" t="s">
        <v>1</v>
      </c>
      <c r="D3" s="24"/>
      <c r="E3" s="1" t="s">
        <v>7</v>
      </c>
      <c r="F3" s="2" t="s">
        <v>2</v>
      </c>
    </row>
    <row r="4" spans="2:6">
      <c r="B4" s="3">
        <v>1</v>
      </c>
      <c r="C4" s="4" t="s">
        <v>3</v>
      </c>
      <c r="D4" s="4" t="s">
        <v>4</v>
      </c>
      <c r="E4" s="3">
        <v>9</v>
      </c>
      <c r="F4" s="5">
        <v>11</v>
      </c>
    </row>
    <row r="5" spans="2:6">
      <c r="B5" s="3">
        <v>2</v>
      </c>
      <c r="C5" s="4" t="s">
        <v>5</v>
      </c>
      <c r="D5" s="4" t="s">
        <v>6</v>
      </c>
      <c r="E5" s="3">
        <v>3</v>
      </c>
      <c r="F5" s="5">
        <v>5.9</v>
      </c>
    </row>
    <row r="6" spans="2:6">
      <c r="B6" s="3">
        <v>3</v>
      </c>
      <c r="C6" s="4" t="s">
        <v>8</v>
      </c>
      <c r="D6" s="4" t="s">
        <v>9</v>
      </c>
      <c r="E6" s="3">
        <v>12</v>
      </c>
      <c r="F6" s="5">
        <v>28.7</v>
      </c>
    </row>
    <row r="7" spans="2:6">
      <c r="B7" s="3">
        <v>4</v>
      </c>
      <c r="C7" s="4" t="s">
        <v>10</v>
      </c>
      <c r="D7" s="4" t="s">
        <v>11</v>
      </c>
      <c r="E7" s="3">
        <v>6</v>
      </c>
      <c r="F7" s="5">
        <v>6</v>
      </c>
    </row>
    <row r="8" spans="2:6">
      <c r="B8" s="3">
        <v>5</v>
      </c>
      <c r="C8" s="4" t="s">
        <v>12</v>
      </c>
      <c r="D8" s="4" t="s">
        <v>13</v>
      </c>
      <c r="E8" s="3">
        <v>132</v>
      </c>
      <c r="F8" s="5">
        <v>380.2</v>
      </c>
    </row>
    <row r="9" spans="2:6">
      <c r="B9" s="3">
        <v>6</v>
      </c>
      <c r="C9" s="4" t="s">
        <v>14</v>
      </c>
      <c r="D9" s="4" t="s">
        <v>15</v>
      </c>
      <c r="E9" s="3">
        <v>4</v>
      </c>
      <c r="F9" s="5">
        <v>24.6</v>
      </c>
    </row>
    <row r="10" spans="2:6">
      <c r="B10" s="3">
        <v>7</v>
      </c>
      <c r="C10" s="4" t="s">
        <v>16</v>
      </c>
      <c r="D10" s="4" t="s">
        <v>17</v>
      </c>
      <c r="E10" s="3">
        <v>624</v>
      </c>
      <c r="F10" s="5">
        <v>1592.8</v>
      </c>
    </row>
    <row r="11" spans="2:6">
      <c r="B11" s="3">
        <v>8</v>
      </c>
      <c r="C11" s="4" t="s">
        <v>18</v>
      </c>
      <c r="D11" s="4" t="s">
        <v>19</v>
      </c>
      <c r="E11" s="3">
        <v>31</v>
      </c>
      <c r="F11" s="5">
        <v>87.6</v>
      </c>
    </row>
    <row r="12" spans="2:6">
      <c r="B12" s="3">
        <v>9</v>
      </c>
      <c r="C12" s="4" t="s">
        <v>20</v>
      </c>
      <c r="D12" s="4" t="s">
        <v>21</v>
      </c>
      <c r="E12" s="3">
        <v>31</v>
      </c>
      <c r="F12" s="5">
        <v>65.900000000000006</v>
      </c>
    </row>
    <row r="13" spans="2:6">
      <c r="B13" s="3">
        <v>10</v>
      </c>
      <c r="C13" s="4" t="s">
        <v>22</v>
      </c>
      <c r="D13" s="4" t="s">
        <v>23</v>
      </c>
      <c r="E13" s="3">
        <v>97</v>
      </c>
      <c r="F13" s="5">
        <v>218.3</v>
      </c>
    </row>
    <row r="14" spans="2:6">
      <c r="B14" s="3">
        <v>11</v>
      </c>
      <c r="C14" s="4" t="s">
        <v>24</v>
      </c>
      <c r="D14" s="4" t="s">
        <v>25</v>
      </c>
      <c r="E14" s="3">
        <v>88</v>
      </c>
      <c r="F14" s="5">
        <v>240.5</v>
      </c>
    </row>
    <row r="15" spans="2:6">
      <c r="B15" s="3">
        <v>12</v>
      </c>
      <c r="C15" s="4" t="s">
        <v>26</v>
      </c>
      <c r="D15" s="4" t="s">
        <v>27</v>
      </c>
      <c r="E15" s="3">
        <v>54</v>
      </c>
      <c r="F15" s="5">
        <v>212</v>
      </c>
    </row>
    <row r="16" spans="2:6">
      <c r="B16" s="3">
        <v>13</v>
      </c>
      <c r="C16" s="4" t="s">
        <v>28</v>
      </c>
      <c r="D16" s="4" t="s">
        <v>29</v>
      </c>
      <c r="E16" s="3">
        <v>82</v>
      </c>
      <c r="F16" s="5">
        <v>217.4</v>
      </c>
    </row>
    <row r="17" spans="2:6">
      <c r="B17" s="3">
        <v>14</v>
      </c>
      <c r="C17" s="4" t="s">
        <v>30</v>
      </c>
      <c r="D17" s="4" t="s">
        <v>31</v>
      </c>
      <c r="E17" s="3">
        <v>27</v>
      </c>
      <c r="F17" s="5">
        <v>54.4</v>
      </c>
    </row>
    <row r="18" spans="2:6">
      <c r="B18" s="3">
        <v>15</v>
      </c>
      <c r="C18" s="4" t="s">
        <v>32</v>
      </c>
      <c r="D18" s="4" t="s">
        <v>33</v>
      </c>
      <c r="E18" s="3">
        <v>183</v>
      </c>
      <c r="F18" s="5">
        <v>656.4</v>
      </c>
    </row>
    <row r="19" spans="2:6">
      <c r="B19" s="3">
        <v>16</v>
      </c>
      <c r="C19" s="4" t="s">
        <v>34</v>
      </c>
      <c r="D19" s="4" t="s">
        <v>45</v>
      </c>
      <c r="E19" s="3">
        <v>2</v>
      </c>
      <c r="F19" s="5">
        <v>3.4</v>
      </c>
    </row>
    <row r="20" spans="2:6">
      <c r="B20" s="3">
        <v>17</v>
      </c>
      <c r="C20" s="4" t="s">
        <v>35</v>
      </c>
      <c r="D20" s="4" t="s">
        <v>36</v>
      </c>
      <c r="E20" s="3">
        <v>7</v>
      </c>
      <c r="F20" s="5">
        <v>17.399999999999999</v>
      </c>
    </row>
    <row r="21" spans="2:6">
      <c r="B21" s="3">
        <v>18</v>
      </c>
      <c r="C21" s="4" t="s">
        <v>37</v>
      </c>
      <c r="D21" s="4" t="s">
        <v>38</v>
      </c>
      <c r="E21" s="3">
        <v>35</v>
      </c>
      <c r="F21" s="5">
        <v>122.2</v>
      </c>
    </row>
    <row r="22" spans="2:6">
      <c r="B22" s="3">
        <v>19</v>
      </c>
      <c r="C22" s="4" t="s">
        <v>39</v>
      </c>
      <c r="D22" s="4" t="s">
        <v>40</v>
      </c>
      <c r="E22" s="3">
        <v>20</v>
      </c>
      <c r="F22" s="5">
        <v>34.200000000000003</v>
      </c>
    </row>
    <row r="23" spans="2:6">
      <c r="B23" s="3">
        <v>20</v>
      </c>
      <c r="C23" s="4" t="s">
        <v>41</v>
      </c>
      <c r="D23" s="4" t="s">
        <v>42</v>
      </c>
      <c r="E23" s="3">
        <v>804</v>
      </c>
      <c r="F23" s="5">
        <v>2579.9</v>
      </c>
    </row>
    <row r="24" spans="2:6">
      <c r="B24" s="3"/>
      <c r="C24" s="4"/>
      <c r="D24" s="6" t="s">
        <v>43</v>
      </c>
      <c r="E24" s="3">
        <f>SUM(E4:E23)</f>
        <v>2251</v>
      </c>
      <c r="F24" s="5">
        <f>SUM(F4:F23)</f>
        <v>6558.8</v>
      </c>
    </row>
    <row r="25" spans="2:6">
      <c r="D25" s="9" t="s">
        <v>47</v>
      </c>
      <c r="E25" s="9"/>
      <c r="F25" s="5">
        <v>90340</v>
      </c>
    </row>
    <row r="26" spans="2:6">
      <c r="D26" s="26" t="s">
        <v>46</v>
      </c>
      <c r="E26" s="26"/>
      <c r="F26" s="5">
        <f>F24*100/F25</f>
        <v>7.2601284038078369</v>
      </c>
    </row>
    <row r="27" spans="2:6">
      <c r="F27" s="10"/>
    </row>
    <row r="28" spans="2:6">
      <c r="F28" s="10"/>
    </row>
    <row r="29" spans="2:6">
      <c r="F29" s="10"/>
    </row>
    <row r="30" spans="2:6">
      <c r="F30" s="10"/>
    </row>
    <row r="31" spans="2:6">
      <c r="F31" s="10"/>
    </row>
  </sheetData>
  <mergeCells count="3">
    <mergeCell ref="C3:D3"/>
    <mergeCell ref="B1:F1"/>
    <mergeCell ref="D26:E2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H32"/>
  <sheetViews>
    <sheetView tabSelected="1" workbookViewId="0">
      <selection activeCell="G30" sqref="G30"/>
    </sheetView>
  </sheetViews>
  <sheetFormatPr defaultRowHeight="15.75"/>
  <cols>
    <col min="2" max="2" width="5.85546875" style="7" customWidth="1"/>
    <col min="3" max="3" width="7" style="8" customWidth="1"/>
    <col min="4" max="4" width="26" style="8" customWidth="1"/>
    <col min="5" max="5" width="12" style="8" customWidth="1"/>
    <col min="6" max="6" width="7" style="7" customWidth="1"/>
    <col min="7" max="7" width="10.5703125" style="8" customWidth="1"/>
  </cols>
  <sheetData>
    <row r="1" spans="2:8" ht="31.5" customHeight="1">
      <c r="B1" s="25" t="s">
        <v>44</v>
      </c>
      <c r="C1" s="25"/>
      <c r="D1" s="25"/>
      <c r="E1" s="25"/>
      <c r="F1" s="25"/>
      <c r="G1" s="25"/>
    </row>
    <row r="2" spans="2:8" ht="15.75" customHeight="1">
      <c r="B2" s="11"/>
      <c r="C2" s="11"/>
      <c r="D2" s="11"/>
      <c r="E2" s="11"/>
      <c r="F2" s="11"/>
      <c r="G2" s="11"/>
    </row>
    <row r="3" spans="2:8" ht="16.5" customHeight="1">
      <c r="B3" s="34" t="s">
        <v>0</v>
      </c>
      <c r="C3" s="30" t="s">
        <v>1</v>
      </c>
      <c r="D3" s="31"/>
      <c r="E3" s="34" t="s">
        <v>48</v>
      </c>
      <c r="F3" s="27" t="s">
        <v>49</v>
      </c>
      <c r="G3" s="28"/>
      <c r="H3" s="29"/>
    </row>
    <row r="4" spans="2:8" ht="43.5" customHeight="1">
      <c r="B4" s="35"/>
      <c r="C4" s="32"/>
      <c r="D4" s="33"/>
      <c r="E4" s="35"/>
      <c r="F4" s="1" t="s">
        <v>7</v>
      </c>
      <c r="G4" s="12" t="s">
        <v>2</v>
      </c>
      <c r="H4" s="17" t="s">
        <v>50</v>
      </c>
    </row>
    <row r="5" spans="2:8">
      <c r="B5" s="3">
        <v>1</v>
      </c>
      <c r="C5" s="4" t="s">
        <v>3</v>
      </c>
      <c r="D5" s="4" t="s">
        <v>4</v>
      </c>
      <c r="E5" s="43">
        <f>211+167</f>
        <v>378</v>
      </c>
      <c r="F5" s="3">
        <v>9</v>
      </c>
      <c r="G5" s="5">
        <v>11</v>
      </c>
      <c r="H5" s="23">
        <f>G5*100/E5</f>
        <v>2.9100529100529102</v>
      </c>
    </row>
    <row r="6" spans="2:8">
      <c r="B6" s="3">
        <v>2</v>
      </c>
      <c r="C6" s="4" t="s">
        <v>5</v>
      </c>
      <c r="D6" s="4" t="s">
        <v>6</v>
      </c>
      <c r="E6" s="43">
        <f>84+172</f>
        <v>256</v>
      </c>
      <c r="F6" s="3">
        <v>3</v>
      </c>
      <c r="G6" s="5">
        <v>5.9</v>
      </c>
      <c r="H6" s="23">
        <f t="shared" ref="H6:H24" si="0">G6*100/E6</f>
        <v>2.3046875</v>
      </c>
    </row>
    <row r="7" spans="2:8">
      <c r="B7" s="3">
        <v>3</v>
      </c>
      <c r="C7" s="4" t="s">
        <v>8</v>
      </c>
      <c r="D7" s="4" t="s">
        <v>9</v>
      </c>
      <c r="E7" s="43">
        <f>767+202</f>
        <v>969</v>
      </c>
      <c r="F7" s="3">
        <v>12</v>
      </c>
      <c r="G7" s="5">
        <v>28.7</v>
      </c>
      <c r="H7" s="23">
        <f t="shared" si="0"/>
        <v>2.9618163054695561</v>
      </c>
    </row>
    <row r="8" spans="2:8">
      <c r="B8" s="3">
        <v>4</v>
      </c>
      <c r="C8" s="4" t="s">
        <v>10</v>
      </c>
      <c r="D8" s="4" t="s">
        <v>11</v>
      </c>
      <c r="E8" s="43">
        <f>3557+1030</f>
        <v>4587</v>
      </c>
      <c r="F8" s="3">
        <v>6</v>
      </c>
      <c r="G8" s="5">
        <v>6</v>
      </c>
      <c r="H8" s="23">
        <f t="shared" si="0"/>
        <v>0.13080444735120994</v>
      </c>
    </row>
    <row r="9" spans="2:8">
      <c r="B9" s="3">
        <v>5</v>
      </c>
      <c r="C9" s="4" t="s">
        <v>12</v>
      </c>
      <c r="D9" s="4" t="s">
        <v>13</v>
      </c>
      <c r="E9" s="43">
        <f>3050+3330</f>
        <v>6380</v>
      </c>
      <c r="F9" s="3">
        <v>132</v>
      </c>
      <c r="G9" s="5">
        <v>380.2</v>
      </c>
      <c r="H9" s="23">
        <f t="shared" si="0"/>
        <v>5.9592476489028217</v>
      </c>
    </row>
    <row r="10" spans="2:8">
      <c r="B10" s="3">
        <v>6</v>
      </c>
      <c r="C10" s="4" t="s">
        <v>14</v>
      </c>
      <c r="D10" s="4" t="s">
        <v>15</v>
      </c>
      <c r="E10" s="43">
        <v>116</v>
      </c>
      <c r="F10" s="3">
        <v>4</v>
      </c>
      <c r="G10" s="5">
        <v>24.6</v>
      </c>
      <c r="H10" s="23">
        <f t="shared" si="0"/>
        <v>21.206896551724139</v>
      </c>
    </row>
    <row r="11" spans="2:8">
      <c r="B11" s="3">
        <v>7</v>
      </c>
      <c r="C11" s="4" t="s">
        <v>16</v>
      </c>
      <c r="D11" s="4" t="s">
        <v>17</v>
      </c>
      <c r="E11" s="43">
        <f>2571+1212</f>
        <v>3783</v>
      </c>
      <c r="F11" s="3">
        <v>624</v>
      </c>
      <c r="G11" s="5">
        <v>1592.8</v>
      </c>
      <c r="H11" s="23">
        <f t="shared" si="0"/>
        <v>42.104150145387258</v>
      </c>
    </row>
    <row r="12" spans="2:8">
      <c r="B12" s="3">
        <v>8</v>
      </c>
      <c r="C12" s="4" t="s">
        <v>18</v>
      </c>
      <c r="D12" s="4" t="s">
        <v>19</v>
      </c>
      <c r="E12" s="43">
        <f>436+972</f>
        <v>1408</v>
      </c>
      <c r="F12" s="3">
        <v>31</v>
      </c>
      <c r="G12" s="5">
        <v>87.6</v>
      </c>
      <c r="H12" s="23">
        <f t="shared" si="0"/>
        <v>6.2215909090909092</v>
      </c>
    </row>
    <row r="13" spans="2:8">
      <c r="B13" s="3">
        <v>9</v>
      </c>
      <c r="C13" s="4" t="s">
        <v>20</v>
      </c>
      <c r="D13" s="4" t="s">
        <v>21</v>
      </c>
      <c r="E13" s="43">
        <f>571+130</f>
        <v>701</v>
      </c>
      <c r="F13" s="3">
        <v>31</v>
      </c>
      <c r="G13" s="5">
        <v>65.900000000000006</v>
      </c>
      <c r="H13" s="23">
        <f t="shared" si="0"/>
        <v>9.4008559201141235</v>
      </c>
    </row>
    <row r="14" spans="2:8">
      <c r="B14" s="3">
        <v>10</v>
      </c>
      <c r="C14" s="4" t="s">
        <v>22</v>
      </c>
      <c r="D14" s="4" t="s">
        <v>23</v>
      </c>
      <c r="E14" s="43">
        <f>14835+7402</f>
        <v>22237</v>
      </c>
      <c r="F14" s="3">
        <v>97</v>
      </c>
      <c r="G14" s="5">
        <v>218.3</v>
      </c>
      <c r="H14" s="23">
        <f t="shared" si="0"/>
        <v>0.98169717138103163</v>
      </c>
    </row>
    <row r="15" spans="2:8">
      <c r="B15" s="3">
        <v>11</v>
      </c>
      <c r="C15" s="4" t="s">
        <v>24</v>
      </c>
      <c r="D15" s="4" t="s">
        <v>25</v>
      </c>
      <c r="E15" s="43">
        <f>1867+913</f>
        <v>2780</v>
      </c>
      <c r="F15" s="3">
        <v>88</v>
      </c>
      <c r="G15" s="5">
        <v>240.5</v>
      </c>
      <c r="H15" s="23">
        <f t="shared" si="0"/>
        <v>8.6510791366906474</v>
      </c>
    </row>
    <row r="16" spans="2:8">
      <c r="B16" s="3">
        <v>12</v>
      </c>
      <c r="C16" s="4" t="s">
        <v>26</v>
      </c>
      <c r="D16" s="4" t="s">
        <v>27</v>
      </c>
      <c r="E16" s="43">
        <f>1916+2974</f>
        <v>4890</v>
      </c>
      <c r="F16" s="3">
        <v>54</v>
      </c>
      <c r="G16" s="5">
        <v>212</v>
      </c>
      <c r="H16" s="23">
        <f t="shared" si="0"/>
        <v>4.3353783231083849</v>
      </c>
    </row>
    <row r="17" spans="2:8">
      <c r="B17" s="3">
        <v>13</v>
      </c>
      <c r="C17" s="4" t="s">
        <v>28</v>
      </c>
      <c r="D17" s="4" t="s">
        <v>29</v>
      </c>
      <c r="E17" s="43">
        <f>135+83</f>
        <v>218</v>
      </c>
      <c r="F17" s="3">
        <v>82</v>
      </c>
      <c r="G17" s="5">
        <v>217.4</v>
      </c>
      <c r="H17" s="23">
        <f t="shared" si="0"/>
        <v>99.724770642201833</v>
      </c>
    </row>
    <row r="18" spans="2:8">
      <c r="B18" s="3">
        <v>14</v>
      </c>
      <c r="C18" s="4" t="s">
        <v>30</v>
      </c>
      <c r="D18" s="4" t="s">
        <v>31</v>
      </c>
      <c r="E18" s="43">
        <f>437+769</f>
        <v>1206</v>
      </c>
      <c r="F18" s="3">
        <v>27</v>
      </c>
      <c r="G18" s="5">
        <v>54.4</v>
      </c>
      <c r="H18" s="23">
        <f t="shared" si="0"/>
        <v>4.5107794361525704</v>
      </c>
    </row>
    <row r="19" spans="2:8">
      <c r="B19" s="3">
        <v>15</v>
      </c>
      <c r="C19" s="4" t="s">
        <v>32</v>
      </c>
      <c r="D19" s="4" t="s">
        <v>33</v>
      </c>
      <c r="E19" s="43">
        <f>3840+3697</f>
        <v>7537</v>
      </c>
      <c r="F19" s="3">
        <v>183</v>
      </c>
      <c r="G19" s="5">
        <v>656.4</v>
      </c>
      <c r="H19" s="23">
        <f t="shared" si="0"/>
        <v>8.7090354252355056</v>
      </c>
    </row>
    <row r="20" spans="2:8">
      <c r="B20" s="3">
        <v>16</v>
      </c>
      <c r="C20" s="4" t="s">
        <v>34</v>
      </c>
      <c r="D20" s="4" t="s">
        <v>45</v>
      </c>
      <c r="E20" s="43">
        <v>4</v>
      </c>
      <c r="F20" s="3">
        <v>2</v>
      </c>
      <c r="G20" s="5">
        <v>3.4</v>
      </c>
      <c r="H20" s="23">
        <f t="shared" si="0"/>
        <v>85</v>
      </c>
    </row>
    <row r="21" spans="2:8">
      <c r="B21" s="3">
        <v>17</v>
      </c>
      <c r="C21" s="4" t="s">
        <v>35</v>
      </c>
      <c r="D21" s="4" t="s">
        <v>36</v>
      </c>
      <c r="E21" s="43">
        <f>274+71</f>
        <v>345</v>
      </c>
      <c r="F21" s="3">
        <v>7</v>
      </c>
      <c r="G21" s="5">
        <v>17.399999999999999</v>
      </c>
      <c r="H21" s="23">
        <f t="shared" si="0"/>
        <v>5.0434782608695645</v>
      </c>
    </row>
    <row r="22" spans="2:8">
      <c r="B22" s="3">
        <v>18</v>
      </c>
      <c r="C22" s="4" t="s">
        <v>37</v>
      </c>
      <c r="D22" s="4" t="s">
        <v>38</v>
      </c>
      <c r="E22" s="43">
        <f>57+233</f>
        <v>290</v>
      </c>
      <c r="F22" s="3">
        <v>35</v>
      </c>
      <c r="G22" s="5">
        <v>122.2</v>
      </c>
      <c r="H22" s="23">
        <f t="shared" si="0"/>
        <v>42.137931034482762</v>
      </c>
    </row>
    <row r="23" spans="2:8">
      <c r="B23" s="3">
        <v>19</v>
      </c>
      <c r="C23" s="4" t="s">
        <v>39</v>
      </c>
      <c r="D23" s="4" t="s">
        <v>40</v>
      </c>
      <c r="E23" s="43">
        <f>1512+1421</f>
        <v>2933</v>
      </c>
      <c r="F23" s="3">
        <v>20</v>
      </c>
      <c r="G23" s="5">
        <v>34.200000000000003</v>
      </c>
      <c r="H23" s="23">
        <f t="shared" si="0"/>
        <v>1.1660415956358678</v>
      </c>
    </row>
    <row r="24" spans="2:8">
      <c r="B24" s="3">
        <v>20</v>
      </c>
      <c r="C24" s="4" t="s">
        <v>41</v>
      </c>
      <c r="D24" s="4" t="s">
        <v>42</v>
      </c>
      <c r="E24" s="43">
        <f>17117+12459</f>
        <v>29576</v>
      </c>
      <c r="F24" s="3">
        <v>804</v>
      </c>
      <c r="G24" s="5">
        <v>2579.9</v>
      </c>
      <c r="H24" s="23">
        <f t="shared" si="0"/>
        <v>8.7229510413849063</v>
      </c>
    </row>
    <row r="25" spans="2:8">
      <c r="B25" s="3"/>
      <c r="C25" s="4"/>
      <c r="D25" s="6" t="s">
        <v>43</v>
      </c>
      <c r="E25" s="43">
        <f>SUM(E5:E24)</f>
        <v>90594</v>
      </c>
      <c r="F25" s="3">
        <f>SUM(F5:F24)</f>
        <v>2251</v>
      </c>
      <c r="G25" s="5">
        <f>SUM(G5:G24)</f>
        <v>6558.8</v>
      </c>
      <c r="H25" s="14"/>
    </row>
    <row r="26" spans="2:8">
      <c r="D26" s="9" t="s">
        <v>47</v>
      </c>
      <c r="E26" s="9"/>
      <c r="F26" s="9"/>
      <c r="G26" s="5">
        <v>90340</v>
      </c>
      <c r="H26" s="14"/>
    </row>
    <row r="27" spans="2:8">
      <c r="D27" s="26" t="s">
        <v>46</v>
      </c>
      <c r="E27" s="26"/>
      <c r="F27" s="26"/>
      <c r="G27" s="5">
        <f>G25*100/G26</f>
        <v>7.2601284038078369</v>
      </c>
      <c r="H27" s="14"/>
    </row>
    <row r="28" spans="2:8">
      <c r="G28" s="10"/>
    </row>
    <row r="29" spans="2:8">
      <c r="G29" s="10"/>
    </row>
    <row r="30" spans="2:8">
      <c r="G30" s="10"/>
    </row>
    <row r="31" spans="2:8">
      <c r="G31" s="10"/>
    </row>
    <row r="32" spans="2:8">
      <c r="G32" s="10"/>
    </row>
  </sheetData>
  <mergeCells count="6">
    <mergeCell ref="F3:H3"/>
    <mergeCell ref="B1:G1"/>
    <mergeCell ref="D27:F27"/>
    <mergeCell ref="C3:D4"/>
    <mergeCell ref="B3:B4"/>
    <mergeCell ref="E3:E4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N18"/>
  <sheetViews>
    <sheetView workbookViewId="0">
      <selection activeCell="E10" sqref="E9:E10"/>
    </sheetView>
  </sheetViews>
  <sheetFormatPr defaultRowHeight="15"/>
  <cols>
    <col min="2" max="2" width="5" style="13" customWidth="1"/>
    <col min="3" max="3" width="14.85546875" customWidth="1"/>
    <col min="4" max="4" width="9.140625" customWidth="1"/>
    <col min="5" max="5" width="9.85546875" customWidth="1"/>
    <col min="7" max="7" width="9.5703125" customWidth="1"/>
    <col min="9" max="9" width="10.5703125" customWidth="1"/>
  </cols>
  <sheetData>
    <row r="1" spans="2:14">
      <c r="B1" s="37" t="s">
        <v>68</v>
      </c>
      <c r="C1" s="37"/>
      <c r="D1" s="37"/>
      <c r="E1" s="37"/>
      <c r="F1" s="37"/>
      <c r="G1" s="37"/>
      <c r="H1" s="37"/>
    </row>
    <row r="2" spans="2:14">
      <c r="B2" s="22"/>
      <c r="C2" s="22"/>
      <c r="D2" s="22"/>
      <c r="E2" s="22"/>
      <c r="F2" s="22"/>
      <c r="G2" s="22"/>
      <c r="H2" s="22"/>
    </row>
    <row r="3" spans="2:14">
      <c r="B3" s="36" t="s">
        <v>51</v>
      </c>
      <c r="C3" s="36" t="s">
        <v>52</v>
      </c>
      <c r="D3" s="36" t="s">
        <v>69</v>
      </c>
      <c r="E3" s="38" t="s">
        <v>70</v>
      </c>
      <c r="F3" s="40" t="s">
        <v>53</v>
      </c>
      <c r="G3" s="41"/>
      <c r="H3" s="41"/>
      <c r="I3" s="42"/>
    </row>
    <row r="4" spans="2:14" ht="60">
      <c r="B4" s="36"/>
      <c r="C4" s="36"/>
      <c r="D4" s="36"/>
      <c r="E4" s="39"/>
      <c r="F4" s="16" t="s">
        <v>54</v>
      </c>
      <c r="G4" s="16" t="s">
        <v>2</v>
      </c>
      <c r="H4" s="16" t="s">
        <v>50</v>
      </c>
      <c r="I4" s="19" t="s">
        <v>71</v>
      </c>
      <c r="J4" s="18"/>
      <c r="K4" s="18"/>
      <c r="L4" s="18"/>
      <c r="M4" s="18"/>
      <c r="N4" s="18"/>
    </row>
    <row r="5" spans="2:14">
      <c r="B5" s="15">
        <v>1</v>
      </c>
      <c r="C5" s="20" t="s">
        <v>55</v>
      </c>
      <c r="D5" s="14">
        <v>9327.2000000000007</v>
      </c>
      <c r="E5" s="14">
        <v>8631.2000000000007</v>
      </c>
      <c r="F5" s="14">
        <v>154</v>
      </c>
      <c r="G5" s="15">
        <v>382.7</v>
      </c>
      <c r="H5" s="21">
        <f>G5*100/D5</f>
        <v>4.1030534351145036</v>
      </c>
      <c r="I5" s="23">
        <f>G5*100/E5</f>
        <v>4.4339141718416899</v>
      </c>
    </row>
    <row r="6" spans="2:14">
      <c r="B6" s="15">
        <v>2</v>
      </c>
      <c r="C6" s="20" t="s">
        <v>56</v>
      </c>
      <c r="D6" s="14">
        <v>9203.4</v>
      </c>
      <c r="E6" s="14">
        <v>7915.8</v>
      </c>
      <c r="F6" s="14">
        <v>207</v>
      </c>
      <c r="G6" s="15">
        <v>615.29999999999995</v>
      </c>
      <c r="H6" s="21">
        <f t="shared" ref="H6:H18" si="0">G6*100/D6</f>
        <v>6.6855727231240625</v>
      </c>
      <c r="I6" s="23">
        <f t="shared" ref="I6:I18" si="1">G6*100/E6</f>
        <v>7.7730614719927225</v>
      </c>
    </row>
    <row r="7" spans="2:14">
      <c r="B7" s="15">
        <v>3</v>
      </c>
      <c r="C7" s="20" t="s">
        <v>57</v>
      </c>
      <c r="D7" s="14">
        <v>8222.7999999999993</v>
      </c>
      <c r="E7" s="14">
        <v>7461.7</v>
      </c>
      <c r="F7" s="14">
        <v>145</v>
      </c>
      <c r="G7" s="15">
        <v>345.7</v>
      </c>
      <c r="H7" s="21">
        <f t="shared" si="0"/>
        <v>4.2041640317166902</v>
      </c>
      <c r="I7" s="23">
        <f t="shared" si="1"/>
        <v>4.6329924816060686</v>
      </c>
    </row>
    <row r="8" spans="2:14">
      <c r="B8" s="15">
        <v>4</v>
      </c>
      <c r="C8" s="20" t="s">
        <v>58</v>
      </c>
      <c r="D8" s="14">
        <v>9748.7000000000007</v>
      </c>
      <c r="E8" s="14">
        <v>8895.2999999999993</v>
      </c>
      <c r="F8" s="14">
        <v>204</v>
      </c>
      <c r="G8" s="15">
        <v>568.79999999999995</v>
      </c>
      <c r="H8" s="21">
        <f t="shared" si="0"/>
        <v>5.8346241037266493</v>
      </c>
      <c r="I8" s="23">
        <f t="shared" si="1"/>
        <v>6.3943880476206534</v>
      </c>
    </row>
    <row r="9" spans="2:14">
      <c r="B9" s="15">
        <v>5</v>
      </c>
      <c r="C9" s="20" t="s">
        <v>59</v>
      </c>
      <c r="D9" s="14">
        <v>8132.7</v>
      </c>
      <c r="E9" s="14">
        <v>7342.5</v>
      </c>
      <c r="F9" s="14">
        <v>229</v>
      </c>
      <c r="G9" s="15">
        <v>493.3</v>
      </c>
      <c r="H9" s="21">
        <f t="shared" si="0"/>
        <v>6.0656362585611179</v>
      </c>
      <c r="I9" s="23">
        <f t="shared" si="1"/>
        <v>6.718420156622404</v>
      </c>
    </row>
    <row r="10" spans="2:14">
      <c r="B10" s="15">
        <v>6</v>
      </c>
      <c r="C10" s="20" t="s">
        <v>60</v>
      </c>
      <c r="D10" s="14">
        <v>8165.9</v>
      </c>
      <c r="E10" s="14">
        <v>6820.3</v>
      </c>
      <c r="F10" s="14">
        <v>251</v>
      </c>
      <c r="G10" s="15">
        <v>616.79999999999995</v>
      </c>
      <c r="H10" s="21">
        <f t="shared" si="0"/>
        <v>7.5533621523653238</v>
      </c>
      <c r="I10" s="23">
        <f t="shared" si="1"/>
        <v>9.0435904578977446</v>
      </c>
    </row>
    <row r="11" spans="2:14">
      <c r="B11" s="15">
        <v>7</v>
      </c>
      <c r="C11" s="20" t="s">
        <v>61</v>
      </c>
      <c r="D11" s="14">
        <v>9377.7999999999993</v>
      </c>
      <c r="E11" s="14">
        <v>8370.4</v>
      </c>
      <c r="F11" s="14">
        <v>142</v>
      </c>
      <c r="G11" s="21">
        <v>693</v>
      </c>
      <c r="H11" s="21">
        <f t="shared" si="0"/>
        <v>7.3897929151826665</v>
      </c>
      <c r="I11" s="23">
        <f t="shared" si="1"/>
        <v>8.279174233011565</v>
      </c>
    </row>
    <row r="12" spans="2:14">
      <c r="B12" s="15">
        <v>8</v>
      </c>
      <c r="C12" s="20" t="s">
        <v>62</v>
      </c>
      <c r="D12" s="14">
        <v>8135.5</v>
      </c>
      <c r="E12" s="14">
        <v>7467.4</v>
      </c>
      <c r="F12" s="14">
        <v>132</v>
      </c>
      <c r="G12" s="15">
        <v>484.8</v>
      </c>
      <c r="H12" s="21">
        <f t="shared" si="0"/>
        <v>5.9590682809907198</v>
      </c>
      <c r="I12" s="23">
        <f t="shared" si="1"/>
        <v>6.4922195141548604</v>
      </c>
    </row>
    <row r="13" spans="2:14">
      <c r="B13" s="15">
        <v>9</v>
      </c>
      <c r="C13" s="20" t="s">
        <v>63</v>
      </c>
      <c r="D13" s="14">
        <v>7680.5</v>
      </c>
      <c r="E13" s="14">
        <v>6925.1</v>
      </c>
      <c r="F13" s="14">
        <v>97</v>
      </c>
      <c r="G13" s="15">
        <v>399.6</v>
      </c>
      <c r="H13" s="21">
        <f t="shared" si="0"/>
        <v>5.202786276935095</v>
      </c>
      <c r="I13" s="23">
        <f t="shared" si="1"/>
        <v>5.7703137860825109</v>
      </c>
    </row>
    <row r="14" spans="2:14">
      <c r="B14" s="15">
        <v>10</v>
      </c>
      <c r="C14" s="20" t="s">
        <v>64</v>
      </c>
      <c r="D14" s="14">
        <v>10697.6</v>
      </c>
      <c r="E14" s="14">
        <v>8825.2000000000007</v>
      </c>
      <c r="F14" s="14">
        <v>232</v>
      </c>
      <c r="G14" s="15">
        <v>756.6</v>
      </c>
      <c r="H14" s="21">
        <f t="shared" si="0"/>
        <v>7.072614418187257</v>
      </c>
      <c r="I14" s="23">
        <f t="shared" si="1"/>
        <v>8.5731768118569551</v>
      </c>
    </row>
    <row r="15" spans="2:14">
      <c r="B15" s="15">
        <v>11</v>
      </c>
      <c r="C15" s="20" t="s">
        <v>65</v>
      </c>
      <c r="D15" s="14">
        <v>6723.3</v>
      </c>
      <c r="E15" s="14">
        <v>5696.2</v>
      </c>
      <c r="F15" s="14">
        <v>306</v>
      </c>
      <c r="G15" s="15">
        <v>892.3</v>
      </c>
      <c r="H15" s="21">
        <f t="shared" si="0"/>
        <v>13.271756429134502</v>
      </c>
      <c r="I15" s="23">
        <f t="shared" si="1"/>
        <v>15.664829184368527</v>
      </c>
    </row>
    <row r="16" spans="2:14">
      <c r="B16" s="15">
        <v>12</v>
      </c>
      <c r="C16" s="20" t="s">
        <v>66</v>
      </c>
      <c r="D16" s="14">
        <v>7446.5</v>
      </c>
      <c r="E16" s="14">
        <v>5988.8</v>
      </c>
      <c r="F16" s="14">
        <v>152</v>
      </c>
      <c r="G16" s="15">
        <v>309.89999999999998</v>
      </c>
      <c r="H16" s="21">
        <f t="shared" si="0"/>
        <v>4.1616866984489356</v>
      </c>
      <c r="I16" s="23">
        <f t="shared" si="1"/>
        <v>5.1746593641464056</v>
      </c>
    </row>
    <row r="17" spans="2:9">
      <c r="B17" s="15"/>
      <c r="C17" s="14"/>
      <c r="D17" s="14"/>
      <c r="E17" s="14"/>
      <c r="F17" s="14"/>
      <c r="G17" s="15"/>
      <c r="H17" s="21"/>
      <c r="I17" s="23"/>
    </row>
    <row r="18" spans="2:9">
      <c r="B18" s="44" t="s">
        <v>67</v>
      </c>
      <c r="C18" s="45"/>
      <c r="D18" s="14">
        <v>102861.9</v>
      </c>
      <c r="E18" s="14">
        <f>SUM(E5:E16)</f>
        <v>90339.900000000009</v>
      </c>
      <c r="F18" s="14">
        <v>2251</v>
      </c>
      <c r="G18" s="15">
        <v>6558.8</v>
      </c>
      <c r="H18" s="21">
        <f t="shared" si="0"/>
        <v>6.3763162064865613</v>
      </c>
      <c r="I18" s="23">
        <f t="shared" si="1"/>
        <v>7.2601364402661499</v>
      </c>
    </row>
  </sheetData>
  <mergeCells count="7">
    <mergeCell ref="B18:C18"/>
    <mergeCell ref="B3:B4"/>
    <mergeCell ref="C3:C4"/>
    <mergeCell ref="D3:D4"/>
    <mergeCell ref="B1:H1"/>
    <mergeCell ref="E3:E4"/>
    <mergeCell ref="F3:I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2009-03-13T11:36:17Z</dcterms:modified>
</cp:coreProperties>
</file>